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Pol'!$A$1:$U$51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/>
  <c r="F9"/>
  <c r="I55" i="1"/>
  <c r="I19" s="1"/>
  <c r="I54"/>
  <c r="I53"/>
  <c r="I52"/>
  <c r="I51"/>
  <c r="I50"/>
  <c r="I49"/>
  <c r="I48"/>
  <c r="I47"/>
  <c r="G39"/>
  <c r="G40" s="1"/>
  <c r="G25" s="1"/>
  <c r="F39"/>
  <c r="G41" i="12"/>
  <c r="AC41"/>
  <c r="AD41"/>
  <c r="M9"/>
  <c r="I9"/>
  <c r="I8" s="1"/>
  <c r="K9"/>
  <c r="K8" s="1"/>
  <c r="O9"/>
  <c r="O8" s="1"/>
  <c r="Q9"/>
  <c r="Q8" s="1"/>
  <c r="U9"/>
  <c r="U8" s="1"/>
  <c r="F10"/>
  <c r="G10"/>
  <c r="M10" s="1"/>
  <c r="I10"/>
  <c r="K10"/>
  <c r="O10"/>
  <c r="Q10"/>
  <c r="U10"/>
  <c r="F11"/>
  <c r="G11"/>
  <c r="M11" s="1"/>
  <c r="I11"/>
  <c r="K11"/>
  <c r="O11"/>
  <c r="Q11"/>
  <c r="U11"/>
  <c r="F12"/>
  <c r="G12"/>
  <c r="M12" s="1"/>
  <c r="I12"/>
  <c r="K12"/>
  <c r="O12"/>
  <c r="Q12"/>
  <c r="U12"/>
  <c r="F14"/>
  <c r="G14"/>
  <c r="G13" s="1"/>
  <c r="I14"/>
  <c r="I13" s="1"/>
  <c r="K14"/>
  <c r="K13" s="1"/>
  <c r="O14"/>
  <c r="O13" s="1"/>
  <c r="Q14"/>
  <c r="Q13" s="1"/>
  <c r="U14"/>
  <c r="U13" s="1"/>
  <c r="F15"/>
  <c r="G15"/>
  <c r="M15" s="1"/>
  <c r="I15"/>
  <c r="K15"/>
  <c r="O15"/>
  <c r="Q15"/>
  <c r="U15"/>
  <c r="F17"/>
  <c r="G17" s="1"/>
  <c r="I17"/>
  <c r="I16" s="1"/>
  <c r="K17"/>
  <c r="K16" s="1"/>
  <c r="O17"/>
  <c r="O16" s="1"/>
  <c r="Q17"/>
  <c r="Q16" s="1"/>
  <c r="U17"/>
  <c r="U16" s="1"/>
  <c r="F18"/>
  <c r="G18"/>
  <c r="I18"/>
  <c r="K18"/>
  <c r="M18"/>
  <c r="O18"/>
  <c r="Q18"/>
  <c r="U18"/>
  <c r="F20"/>
  <c r="G20"/>
  <c r="G19" s="1"/>
  <c r="I20"/>
  <c r="I19" s="1"/>
  <c r="K20"/>
  <c r="K19" s="1"/>
  <c r="O20"/>
  <c r="O19" s="1"/>
  <c r="Q20"/>
  <c r="Q19" s="1"/>
  <c r="U20"/>
  <c r="U19" s="1"/>
  <c r="F22"/>
  <c r="G22" s="1"/>
  <c r="I22"/>
  <c r="I21" s="1"/>
  <c r="K22"/>
  <c r="K21" s="1"/>
  <c r="O22"/>
  <c r="O21" s="1"/>
  <c r="Q22"/>
  <c r="Q21" s="1"/>
  <c r="U22"/>
  <c r="U21" s="1"/>
  <c r="F23"/>
  <c r="G23" s="1"/>
  <c r="M23" s="1"/>
  <c r="I23"/>
  <c r="K23"/>
  <c r="O23"/>
  <c r="Q23"/>
  <c r="U23"/>
  <c r="F24"/>
  <c r="G24"/>
  <c r="M24" s="1"/>
  <c r="I24"/>
  <c r="K24"/>
  <c r="O24"/>
  <c r="Q24"/>
  <c r="U24"/>
  <c r="F25"/>
  <c r="G25"/>
  <c r="M25" s="1"/>
  <c r="I25"/>
  <c r="K25"/>
  <c r="O25"/>
  <c r="Q25"/>
  <c r="U25"/>
  <c r="F27"/>
  <c r="G27"/>
  <c r="G26" s="1"/>
  <c r="I27"/>
  <c r="I26" s="1"/>
  <c r="K27"/>
  <c r="K26" s="1"/>
  <c r="O27"/>
  <c r="O26" s="1"/>
  <c r="Q27"/>
  <c r="Q26" s="1"/>
  <c r="U27"/>
  <c r="U26" s="1"/>
  <c r="F29"/>
  <c r="G29" s="1"/>
  <c r="I29"/>
  <c r="I28" s="1"/>
  <c r="K29"/>
  <c r="K28" s="1"/>
  <c r="O29"/>
  <c r="O28" s="1"/>
  <c r="Q29"/>
  <c r="Q28" s="1"/>
  <c r="U29"/>
  <c r="U28" s="1"/>
  <c r="F31"/>
  <c r="G31"/>
  <c r="G30" s="1"/>
  <c r="I31"/>
  <c r="I30" s="1"/>
  <c r="K31"/>
  <c r="K30" s="1"/>
  <c r="O31"/>
  <c r="O30" s="1"/>
  <c r="Q31"/>
  <c r="Q30" s="1"/>
  <c r="U31"/>
  <c r="U30" s="1"/>
  <c r="F32"/>
  <c r="G32"/>
  <c r="M32" s="1"/>
  <c r="I32"/>
  <c r="K32"/>
  <c r="O32"/>
  <c r="Q32"/>
  <c r="U32"/>
  <c r="F33"/>
  <c r="G33"/>
  <c r="M33" s="1"/>
  <c r="I33"/>
  <c r="K33"/>
  <c r="O33"/>
  <c r="Q33"/>
  <c r="U33"/>
  <c r="F34"/>
  <c r="G34"/>
  <c r="M34" s="1"/>
  <c r="I34"/>
  <c r="K34"/>
  <c r="O34"/>
  <c r="Q34"/>
  <c r="U34"/>
  <c r="F36"/>
  <c r="G36" s="1"/>
  <c r="I36"/>
  <c r="I35" s="1"/>
  <c r="K36"/>
  <c r="K35" s="1"/>
  <c r="O36"/>
  <c r="O35" s="1"/>
  <c r="Q36"/>
  <c r="Q35" s="1"/>
  <c r="U36"/>
  <c r="U35" s="1"/>
  <c r="F37"/>
  <c r="G37" s="1"/>
  <c r="M37" s="1"/>
  <c r="I37"/>
  <c r="K37"/>
  <c r="O37"/>
  <c r="Q37"/>
  <c r="U37"/>
  <c r="F38"/>
  <c r="G38" s="1"/>
  <c r="M38" s="1"/>
  <c r="I38"/>
  <c r="K38"/>
  <c r="O38"/>
  <c r="Q38"/>
  <c r="U38"/>
  <c r="F39"/>
  <c r="G39" s="1"/>
  <c r="M39" s="1"/>
  <c r="I39"/>
  <c r="K39"/>
  <c r="O39"/>
  <c r="Q39"/>
  <c r="U39"/>
  <c r="I20" i="1"/>
  <c r="I18"/>
  <c r="G27"/>
  <c r="F40"/>
  <c r="G23" s="1"/>
  <c r="H40"/>
  <c r="J28"/>
  <c r="J26"/>
  <c r="G38"/>
  <c r="F38"/>
  <c r="H32"/>
  <c r="J23"/>
  <c r="J24"/>
  <c r="J25"/>
  <c r="J27"/>
  <c r="E24"/>
  <c r="G24"/>
  <c r="E26"/>
  <c r="G26"/>
  <c r="I17" l="1"/>
  <c r="I16"/>
  <c r="I56"/>
  <c r="G29"/>
  <c r="I39"/>
  <c r="I40" s="1"/>
  <c r="J39" s="1"/>
  <c r="J40" s="1"/>
  <c r="G28"/>
  <c r="M36" i="12"/>
  <c r="M35" s="1"/>
  <c r="G35"/>
  <c r="M29"/>
  <c r="M28" s="1"/>
  <c r="G28"/>
  <c r="M17"/>
  <c r="M16" s="1"/>
  <c r="G16"/>
  <c r="M22"/>
  <c r="M21" s="1"/>
  <c r="G21"/>
  <c r="M8"/>
  <c r="M31"/>
  <c r="M30" s="1"/>
  <c r="M27"/>
  <c r="M26" s="1"/>
  <c r="M20"/>
  <c r="M19" s="1"/>
  <c r="M14"/>
  <c r="M13" s="1"/>
  <c r="G8"/>
  <c r="I2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<sst xmlns="http://schemas.openxmlformats.org/spreadsheetml/2006/main" count="275" uniqueCount="162">
  <si>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</si>
  <si>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</si>
  <si>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</si>
  <si>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</si>
  <si>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</si>
  <si>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</si>
  <si>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</si>
  <si>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</si>
  <si>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</si>
  <si>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</si>
  <si>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</si>
  <si>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</si>
  <si>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</si>
  <si>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</si>
  <si>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</si>
  <si>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</si>
  <si>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</si>
  <si>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</si>
  <si>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</si>
  <si>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</si>
  <si>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</si>
  <si>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</si>
  <si>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</si>
  <si>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</si>
  <si>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</si>
  <si>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</si>
  <si>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</si>
  <si>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</si>
  <si>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</si>
  <si>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</si>
  <si>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</si>
  <si>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</si>
  <si>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</si>
  <si>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</si>
  <si>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</si>
  <si>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</si>
  <si>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</si>
  <si>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</si>
  <si>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</si>
  <si>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</si>
  <si>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</si>
  <si>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</si>
  <si>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</si>
  <si>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</si>
  <si>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</si>
  <si>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Hala SUS 2</t>
  </si>
  <si>
    <t>SÚS</t>
  </si>
  <si>
    <t>Kratochvíl Miroslav, Ing.</t>
  </si>
  <si>
    <t>Družstevní 114</t>
  </si>
  <si>
    <t>Pardubice - Polabiny</t>
  </si>
  <si>
    <t>53009</t>
  </si>
  <si>
    <t>69166480</t>
  </si>
  <si>
    <t>Rozpočet</t>
  </si>
  <si>
    <t>Celkem za stavbu</t>
  </si>
  <si>
    <t>CZK</t>
  </si>
  <si>
    <t>Rekapitulace dílů</t>
  </si>
  <si>
    <t>Typ dílu</t>
  </si>
  <si>
    <t>60</t>
  </si>
  <si>
    <t>Úpravy povrchů, omítky</t>
  </si>
  <si>
    <t>93</t>
  </si>
  <si>
    <t>Dokončovací práce inž.staveb</t>
  </si>
  <si>
    <t>95</t>
  </si>
  <si>
    <t>Dokončovací kce na pozem.stav.</t>
  </si>
  <si>
    <t>96</t>
  </si>
  <si>
    <t>Bourání konstrukcí</t>
  </si>
  <si>
    <t>97</t>
  </si>
  <si>
    <t>Prorážení otvorů</t>
  </si>
  <si>
    <t>763</t>
  </si>
  <si>
    <t>Dřevostavby</t>
  </si>
  <si>
    <t>767</t>
  </si>
  <si>
    <t>Konstrukce zámečnické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</si>
  <si>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</si>
  <si>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</si>
  <si>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</si>
  <si>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</si>
  <si>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</si>
  <si>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</si>
  <si>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</si>
  <si>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</si>
  <si>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</si>
  <si>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</si>
  <si>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</si>
  <si>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</si>
  <si>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</si>
  <si>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</si>
  <si>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</si>
  <si>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</si>
  <si>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</si>
  <si>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</si>
  <si>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</si>
  <si>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</si>
  <si>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</si>
  <si>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</si>
  <si>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</si>
  <si>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</si>
  <si>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</si>
  <si>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</si>
  <si>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</si>
  <si>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</si>
  <si>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</si>
  <si>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</si>
  <si>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</si>
  <si>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602015202R00</t>
  </si>
  <si>
    <t>Weberrep vysprávka ST - strojní zpracování,  po vrstvách</t>
  </si>
  <si>
    <t>m2</t>
  </si>
  <si>
    <t>POL1_0</t>
  </si>
  <si>
    <t>63127204R</t>
  </si>
  <si>
    <t>Weberrep výztuž BW 50m2 s montáží, Bazaltová výztužná síť, balení 50m2</t>
  </si>
  <si>
    <t>POL3_0</t>
  </si>
  <si>
    <t>602015133R00</t>
  </si>
  <si>
    <t>Omítka stěn weberrep povrch SV síranovzdorná, reprofilace</t>
  </si>
  <si>
    <t>58581732R</t>
  </si>
  <si>
    <t>Malta opravná weberrep vysprávka ST,  strojní vysprávková malta</t>
  </si>
  <si>
    <t>kg</t>
  </si>
  <si>
    <t>938907121R00</t>
  </si>
  <si>
    <t>Očištění stěn tlakovou vodou, tlak do 500 bar</t>
  </si>
  <si>
    <t>60726143R</t>
  </si>
  <si>
    <t>Deska dřevoštěpková OSB 4, EGGER TOP nebroušená 4PD tl. 15 mm</t>
  </si>
  <si>
    <t>953981103R00</t>
  </si>
  <si>
    <t>Chemické kotvy do betonu - bazaltové kotvy, včetně montáže</t>
  </si>
  <si>
    <t>kus</t>
  </si>
  <si>
    <t>Chemické kotvy do betonu, weberchem kotva</t>
  </si>
  <si>
    <t>962052211R00</t>
  </si>
  <si>
    <t>Bourání zdiva železobetonového</t>
  </si>
  <si>
    <t>m3</t>
  </si>
  <si>
    <t>979082111R00</t>
  </si>
  <si>
    <t xml:space="preserve">Přesun hmot pro budovy ruční pro budovy v do 6 m  </t>
  </si>
  <si>
    <t>t</t>
  </si>
  <si>
    <t>979081111R00</t>
  </si>
  <si>
    <t>Odvoz suti a vybour. hmot na skládku do 1 km</t>
  </si>
  <si>
    <t>979081121R00</t>
  </si>
  <si>
    <t>Příplatek k odvozu za každý další 1 km, celkem 6 km</t>
  </si>
  <si>
    <t>979990107R00</t>
  </si>
  <si>
    <t>Poplatek za uložení suti - směs betonu, cihel, dřeva, skupina odpadu 170904</t>
  </si>
  <si>
    <t>763612131RT1</t>
  </si>
  <si>
    <t>Montáž obložení stěn z dřevoštěpkových desek tl. do 18 mm, na sraz, šroubováním, bez dodávky desek</t>
  </si>
  <si>
    <t>767990010RAC</t>
  </si>
  <si>
    <t>Atypické ocelové konstrukce, 10 - 50 kg/kus</t>
  </si>
  <si>
    <t>POL2_0</t>
  </si>
  <si>
    <t>783151245RT1</t>
  </si>
  <si>
    <t xml:space="preserve">Nátěr epoxidový OK "B" Roko z+2x email, základ Rokoprim EP S 2300+2x Rokopur email RK 400 </t>
  </si>
  <si>
    <t>783897123R00</t>
  </si>
  <si>
    <t>Nátěr bet. povrchů vodoodpudivý webertec purolast</t>
  </si>
  <si>
    <t>783900090RAC</t>
  </si>
  <si>
    <t>Ostatní práce pro nátěry, odrezivění kovových konstrukcí</t>
  </si>
  <si>
    <t>783710020RAC</t>
  </si>
  <si>
    <t>Nátěr tesařských konstrukcí lazurovacím lakem, trojnásobný Luxolem</t>
  </si>
  <si>
    <t>005121010R</t>
  </si>
  <si>
    <t>Vybudování zařízení staveniště</t>
  </si>
  <si>
    <t>Soubor</t>
  </si>
  <si>
    <t>53304000R</t>
  </si>
  <si>
    <t>Pronájem strojního vybavení - stroj omítací</t>
  </si>
  <si>
    <t>den</t>
  </si>
  <si>
    <t>005121020R</t>
  </si>
  <si>
    <t>Provoz zařízení staveniště - 1 měsíc</t>
  </si>
  <si>
    <t>005121030R</t>
  </si>
  <si>
    <t>Odstranění zařízení staveniště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</si>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</sst>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4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38</v>
      </c>
    </row>
    <row r="2" spans="1:7" ht="57.75" customHeight="1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9"/>
  <sheetViews>
    <sheetView showGridLines="0" topLeftCell="B1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>
      <c r="A2" s="4"/>
      <c r="B2" s="105" t="s">
        <v>40</v>
      </c>
      <c r="C2" s="106"/>
      <c r="D2" s="107" t="s">
        <v>45</v>
      </c>
      <c r="E2" s="108"/>
      <c r="F2" s="108"/>
      <c r="G2" s="108"/>
      <c r="H2" s="108"/>
      <c r="I2" s="108"/>
      <c r="J2" s="109"/>
      <c r="O2" s="2"/>
    </row>
    <row r="3" spans="1:15" ht="23.25" hidden="1" customHeight="1">
      <c r="A3" s="4"/>
      <c r="B3" s="110" t="s">
        <v>43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>
      <c r="A5" s="4"/>
      <c r="B5" s="45" t="s">
        <v>21</v>
      </c>
      <c r="C5" s="5"/>
      <c r="D5" s="121" t="s">
        <v>46</v>
      </c>
      <c r="E5" s="25"/>
      <c r="F5" s="25"/>
      <c r="G5" s="25"/>
      <c r="H5" s="27" t="s">
        <v>33</v>
      </c>
      <c r="I5" s="121"/>
      <c r="J5" s="11"/>
    </row>
    <row r="6" spans="1:15" ht="15.75" customHeight="1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123" t="s">
        <v>47</v>
      </c>
      <c r="E11" s="123"/>
      <c r="F11" s="123"/>
      <c r="G11" s="123"/>
      <c r="H11" s="27" t="s">
        <v>33</v>
      </c>
      <c r="I11" s="127" t="s">
        <v>51</v>
      </c>
      <c r="J11" s="11"/>
    </row>
    <row r="12" spans="1:15" ht="15.75" customHeight="1">
      <c r="A12" s="4"/>
      <c r="B12" s="39"/>
      <c r="C12" s="25"/>
      <c r="D12" s="124" t="s">
        <v>48</v>
      </c>
      <c r="E12" s="124"/>
      <c r="F12" s="124"/>
      <c r="G12" s="124"/>
      <c r="H12" s="27" t="s">
        <v>34</v>
      </c>
      <c r="I12" s="127"/>
      <c r="J12" s="11"/>
    </row>
    <row r="13" spans="1:15" ht="15.75" customHeight="1">
      <c r="A13" s="4"/>
      <c r="B13" s="40"/>
      <c r="C13" s="126" t="s">
        <v>50</v>
      </c>
      <c r="D13" s="125" t="s">
        <v>49</v>
      </c>
      <c r="E13" s="125"/>
      <c r="F13" s="125"/>
      <c r="G13" s="125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>
      <c r="A16" s="194" t="s">
        <v>23</v>
      </c>
      <c r="B16" s="195" t="s">
        <v>23</v>
      </c>
      <c r="C16" s="56"/>
      <c r="D16" s="57"/>
      <c r="E16" s="80"/>
      <c r="F16" s="81"/>
      <c r="G16" s="80"/>
      <c r="H16" s="81"/>
      <c r="I16" s="80">
        <f>SUMIF(F47:F55,A16,I47:I55)+SUMIF(F47:F55,"PSU",I47:I55)</f>
        <v>0</v>
      </c>
      <c r="J16" s="82"/>
    </row>
    <row r="17" spans="1:10" ht="23.25" customHeight="1">
      <c r="A17" s="194" t="s">
        <v>24</v>
      </c>
      <c r="B17" s="195" t="s">
        <v>24</v>
      </c>
      <c r="C17" s="56"/>
      <c r="D17" s="57"/>
      <c r="E17" s="80"/>
      <c r="F17" s="81"/>
      <c r="G17" s="80"/>
      <c r="H17" s="81"/>
      <c r="I17" s="80">
        <f>SUMIF(F47:F55,A17,I47:I55)</f>
        <v>0</v>
      </c>
      <c r="J17" s="82"/>
    </row>
    <row r="18" spans="1:10" ht="23.25" customHeight="1">
      <c r="A18" s="194" t="s">
        <v>25</v>
      </c>
      <c r="B18" s="195" t="s">
        <v>25</v>
      </c>
      <c r="C18" s="56"/>
      <c r="D18" s="57"/>
      <c r="E18" s="80"/>
      <c r="F18" s="81"/>
      <c r="G18" s="80"/>
      <c r="H18" s="81"/>
      <c r="I18" s="80">
        <f>SUMIF(F47:F55,A18,I47:I55)</f>
        <v>0</v>
      </c>
      <c r="J18" s="82"/>
    </row>
    <row r="19" spans="1:10" ht="23.25" customHeight="1">
      <c r="A19" s="194" t="s">
        <v>73</v>
      </c>
      <c r="B19" s="195" t="s">
        <v>26</v>
      </c>
      <c r="C19" s="56"/>
      <c r="D19" s="57"/>
      <c r="E19" s="80"/>
      <c r="F19" s="81"/>
      <c r="G19" s="80"/>
      <c r="H19" s="81"/>
      <c r="I19" s="80">
        <f>SUMIF(F47:F55,A19,I47:I55)</f>
        <v>0</v>
      </c>
      <c r="J19" s="82"/>
    </row>
    <row r="20" spans="1:10" ht="23.25" customHeight="1">
      <c r="A20" s="194" t="s">
        <v>74</v>
      </c>
      <c r="B20" s="195" t="s">
        <v>27</v>
      </c>
      <c r="C20" s="56"/>
      <c r="D20" s="57"/>
      <c r="E20" s="80"/>
      <c r="F20" s="81"/>
      <c r="G20" s="80"/>
      <c r="H20" s="81"/>
      <c r="I20" s="80">
        <f>SUMIF(F47:F55,A20,I47:I55)</f>
        <v>0</v>
      </c>
      <c r="J20" s="82"/>
    </row>
    <row r="21" spans="1:10" ht="23.25" customHeight="1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hidden="1" customHeight="1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I23*E23/100</f>
        <v>0</v>
      </c>
      <c r="H24" s="86"/>
      <c r="I24" s="86"/>
      <c r="J24" s="60" t="str">
        <f t="shared" si="0"/>
        <v>CZK</v>
      </c>
    </row>
    <row r="25" spans="1:10" ht="23.25" customHeight="1" thickBot="1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hidden="1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I25*E25/100</f>
        <v>0</v>
      </c>
      <c r="H26" s="95"/>
      <c r="I26" s="95"/>
      <c r="J26" s="54" t="str">
        <f t="shared" si="0"/>
        <v>CZK</v>
      </c>
    </row>
    <row r="27" spans="1:10" ht="23.25" hidden="1" customHeight="1" thickBot="1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customHeight="1" thickBot="1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hidden="1" customHeight="1" thickBot="1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54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45477</v>
      </c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10" ht="25.5" hidden="1" customHeight="1">
      <c r="A38" s="130" t="s">
        <v>37</v>
      </c>
      <c r="B38" s="132" t="s">
        <v>16</v>
      </c>
      <c r="C38" s="133" t="s">
        <v>5</v>
      </c>
      <c r="D38" s="134"/>
      <c r="E38" s="134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5" t="s">
        <v>1</v>
      </c>
      <c r="J38" s="135" t="s">
        <v>0</v>
      </c>
    </row>
    <row r="39" spans="1:10" ht="25.5" hidden="1" customHeight="1">
      <c r="A39" s="130">
        <v>1</v>
      </c>
      <c r="B39" s="136" t="s">
        <v>52</v>
      </c>
      <c r="C39" s="137" t="s">
        <v>45</v>
      </c>
      <c r="D39" s="138"/>
      <c r="E39" s="138"/>
      <c r="F39" s="146">
        <f>'Rozpočet Pol'!AC41</f>
        <v>0</v>
      </c>
      <c r="G39" s="147">
        <f>'Rozpočet Pol'!AD41</f>
        <v>0</v>
      </c>
      <c r="H39" s="148"/>
      <c r="I39" s="149">
        <f>F39+G39+H39</f>
        <v>0</v>
      </c>
      <c r="J39" s="139" t="str">
        <f>IF(CenaCelkemVypocet=0,"",I39/CenaCelkemVypocet*100)</f>
        <v/>
      </c>
    </row>
    <row r="40" spans="1:10" ht="25.5" hidden="1" customHeight="1">
      <c r="A40" s="130"/>
      <c r="B40" s="140" t="s">
        <v>53</v>
      </c>
      <c r="C40" s="141"/>
      <c r="D40" s="141"/>
      <c r="E40" s="141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2">
        <f>SUMIF(A39:A39,"=1",I39:I39)</f>
        <v>0</v>
      </c>
      <c r="J40" s="131">
        <f>SUMIF(A39:A39,"=1",J39:J39)</f>
        <v>0</v>
      </c>
    </row>
    <row r="44" spans="1:10" ht="15.75">
      <c r="B44" s="162" t="s">
        <v>55</v>
      </c>
    </row>
    <row r="46" spans="1:10" ht="25.5" customHeight="1">
      <c r="A46" s="163"/>
      <c r="B46" s="169" t="s">
        <v>16</v>
      </c>
      <c r="C46" s="169" t="s">
        <v>5</v>
      </c>
      <c r="D46" s="170"/>
      <c r="E46" s="170"/>
      <c r="F46" s="173" t="s">
        <v>56</v>
      </c>
      <c r="G46" s="173"/>
      <c r="H46" s="173"/>
      <c r="I46" s="174" t="s">
        <v>28</v>
      </c>
      <c r="J46" s="174"/>
    </row>
    <row r="47" spans="1:10" ht="25.5" customHeight="1">
      <c r="A47" s="164"/>
      <c r="B47" s="175" t="s">
        <v>57</v>
      </c>
      <c r="C47" s="176" t="s">
        <v>58</v>
      </c>
      <c r="D47" s="177"/>
      <c r="E47" s="177"/>
      <c r="F47" s="181" t="s">
        <v>23</v>
      </c>
      <c r="G47" s="182"/>
      <c r="H47" s="182"/>
      <c r="I47" s="183">
        <f>'Rozpočet Pol'!G8</f>
        <v>0</v>
      </c>
      <c r="J47" s="183"/>
    </row>
    <row r="48" spans="1:10" ht="25.5" customHeight="1">
      <c r="A48" s="164"/>
      <c r="B48" s="167" t="s">
        <v>59</v>
      </c>
      <c r="C48" s="166" t="s">
        <v>60</v>
      </c>
      <c r="D48" s="168"/>
      <c r="E48" s="168"/>
      <c r="F48" s="184" t="s">
        <v>23</v>
      </c>
      <c r="G48" s="185"/>
      <c r="H48" s="185"/>
      <c r="I48" s="186">
        <f>'Rozpočet Pol'!G13</f>
        <v>0</v>
      </c>
      <c r="J48" s="186"/>
    </row>
    <row r="49" spans="1:10" ht="25.5" customHeight="1">
      <c r="A49" s="164"/>
      <c r="B49" s="167" t="s">
        <v>61</v>
      </c>
      <c r="C49" s="166" t="s">
        <v>62</v>
      </c>
      <c r="D49" s="168"/>
      <c r="E49" s="168"/>
      <c r="F49" s="184" t="s">
        <v>23</v>
      </c>
      <c r="G49" s="185"/>
      <c r="H49" s="185"/>
      <c r="I49" s="186">
        <f>'Rozpočet Pol'!G16</f>
        <v>0</v>
      </c>
      <c r="J49" s="186"/>
    </row>
    <row r="50" spans="1:10" ht="25.5" customHeight="1">
      <c r="A50" s="164"/>
      <c r="B50" s="167" t="s">
        <v>63</v>
      </c>
      <c r="C50" s="166" t="s">
        <v>64</v>
      </c>
      <c r="D50" s="168"/>
      <c r="E50" s="168"/>
      <c r="F50" s="184" t="s">
        <v>23</v>
      </c>
      <c r="G50" s="185"/>
      <c r="H50" s="185"/>
      <c r="I50" s="186">
        <f>'Rozpočet Pol'!G19</f>
        <v>0</v>
      </c>
      <c r="J50" s="186"/>
    </row>
    <row r="51" spans="1:10" ht="25.5" customHeight="1">
      <c r="A51" s="164"/>
      <c r="B51" s="167" t="s">
        <v>65</v>
      </c>
      <c r="C51" s="166" t="s">
        <v>66</v>
      </c>
      <c r="D51" s="168"/>
      <c r="E51" s="168"/>
      <c r="F51" s="184" t="s">
        <v>23</v>
      </c>
      <c r="G51" s="185"/>
      <c r="H51" s="185"/>
      <c r="I51" s="186">
        <f>'Rozpočet Pol'!G21</f>
        <v>0</v>
      </c>
      <c r="J51" s="186"/>
    </row>
    <row r="52" spans="1:10" ht="25.5" customHeight="1">
      <c r="A52" s="164"/>
      <c r="B52" s="167" t="s">
        <v>67</v>
      </c>
      <c r="C52" s="166" t="s">
        <v>68</v>
      </c>
      <c r="D52" s="168"/>
      <c r="E52" s="168"/>
      <c r="F52" s="184" t="s">
        <v>24</v>
      </c>
      <c r="G52" s="185"/>
      <c r="H52" s="185"/>
      <c r="I52" s="186">
        <f>'Rozpočet Pol'!G26</f>
        <v>0</v>
      </c>
      <c r="J52" s="186"/>
    </row>
    <row r="53" spans="1:10" ht="25.5" customHeight="1">
      <c r="A53" s="164"/>
      <c r="B53" s="167" t="s">
        <v>69</v>
      </c>
      <c r="C53" s="166" t="s">
        <v>70</v>
      </c>
      <c r="D53" s="168"/>
      <c r="E53" s="168"/>
      <c r="F53" s="184" t="s">
        <v>24</v>
      </c>
      <c r="G53" s="185"/>
      <c r="H53" s="185"/>
      <c r="I53" s="186">
        <f>'Rozpočet Pol'!G28</f>
        <v>0</v>
      </c>
      <c r="J53" s="186"/>
    </row>
    <row r="54" spans="1:10" ht="25.5" customHeight="1">
      <c r="A54" s="164"/>
      <c r="B54" s="167" t="s">
        <v>71</v>
      </c>
      <c r="C54" s="166" t="s">
        <v>72</v>
      </c>
      <c r="D54" s="168"/>
      <c r="E54" s="168"/>
      <c r="F54" s="184" t="s">
        <v>24</v>
      </c>
      <c r="G54" s="185"/>
      <c r="H54" s="185"/>
      <c r="I54" s="186">
        <f>'Rozpočet Pol'!G30</f>
        <v>0</v>
      </c>
      <c r="J54" s="186"/>
    </row>
    <row r="55" spans="1:10" ht="25.5" customHeight="1">
      <c r="A55" s="164"/>
      <c r="B55" s="178" t="s">
        <v>73</v>
      </c>
      <c r="C55" s="179" t="s">
        <v>26</v>
      </c>
      <c r="D55" s="180"/>
      <c r="E55" s="180"/>
      <c r="F55" s="187" t="s">
        <v>73</v>
      </c>
      <c r="G55" s="188"/>
      <c r="H55" s="188"/>
      <c r="I55" s="189">
        <f>'Rozpočet Pol'!G35</f>
        <v>0</v>
      </c>
      <c r="J55" s="189"/>
    </row>
    <row r="56" spans="1:10" ht="25.5" customHeight="1">
      <c r="A56" s="165"/>
      <c r="B56" s="171" t="s">
        <v>1</v>
      </c>
      <c r="C56" s="171"/>
      <c r="D56" s="172"/>
      <c r="E56" s="172"/>
      <c r="F56" s="190"/>
      <c r="G56" s="191"/>
      <c r="H56" s="191"/>
      <c r="I56" s="192">
        <f>SUM(I47:I55)</f>
        <v>0</v>
      </c>
      <c r="J56" s="192"/>
    </row>
    <row r="57" spans="1:10">
      <c r="F57" s="193"/>
      <c r="G57" s="129"/>
      <c r="H57" s="193"/>
      <c r="I57" s="129"/>
      <c r="J57" s="129"/>
    </row>
    <row r="58" spans="1:10">
      <c r="F58" s="193"/>
      <c r="G58" s="129"/>
      <c r="H58" s="193"/>
      <c r="I58" s="129"/>
      <c r="J58" s="129"/>
    </row>
    <row r="59" spans="1:10">
      <c r="F59" s="193"/>
      <c r="G59" s="129"/>
      <c r="H59" s="193"/>
      <c r="I59" s="129"/>
      <c r="J59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I54:J54"/>
    <mergeCell ref="C54:E54"/>
    <mergeCell ref="I55:J55"/>
    <mergeCell ref="C55:E55"/>
    <mergeCell ref="I56:J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>
      <c r="A4" s="77" t="s">
        <v>8</v>
      </c>
      <c r="B4" s="76"/>
      <c r="C4" s="102"/>
      <c r="D4" s="102"/>
      <c r="E4" s="102"/>
      <c r="F4" s="102"/>
      <c r="G4" s="103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1"/>
  <sheetViews>
    <sheetView tabSelected="1" topLeftCell="A2" workbookViewId="0">
      <selection activeCell="G6" sqref="G6"/>
    </sheetView>
  </sheetViews>
  <sheetFormatPr defaultRowHeight="12.75" outlineLevelRow="1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6" t="s">
        <v>6</v>
      </c>
      <c r="B1" s="196"/>
      <c r="C1" s="196"/>
      <c r="D1" s="196"/>
      <c r="E1" s="196"/>
      <c r="F1" s="196"/>
      <c r="G1" s="196"/>
      <c r="AE1" t="s">
        <v>76</v>
      </c>
    </row>
    <row r="2" spans="1:60" ht="24.95" customHeight="1">
      <c r="A2" s="203" t="s">
        <v>75</v>
      </c>
      <c r="B2" s="197"/>
      <c r="C2" s="198" t="s">
        <v>45</v>
      </c>
      <c r="D2" s="199"/>
      <c r="E2" s="199"/>
      <c r="F2" s="199"/>
      <c r="G2" s="205"/>
      <c r="AE2" t="s">
        <v>77</v>
      </c>
    </row>
    <row r="3" spans="1:60" ht="24.95" hidden="1" customHeight="1">
      <c r="A3" s="204" t="s">
        <v>7</v>
      </c>
      <c r="B3" s="202"/>
      <c r="C3" s="200"/>
      <c r="D3" s="201"/>
      <c r="E3" s="201"/>
      <c r="F3" s="201"/>
      <c r="G3" s="206"/>
      <c r="AE3" t="s">
        <v>78</v>
      </c>
    </row>
    <row r="4" spans="1:60" ht="24.95" hidden="1" customHeight="1">
      <c r="A4" s="204" t="s">
        <v>8</v>
      </c>
      <c r="B4" s="202"/>
      <c r="C4" s="200"/>
      <c r="D4" s="201"/>
      <c r="E4" s="201"/>
      <c r="F4" s="201"/>
      <c r="G4" s="206"/>
      <c r="AE4" t="s">
        <v>79</v>
      </c>
    </row>
    <row r="5" spans="1:60" hidden="1">
      <c r="A5" s="207" t="s">
        <v>80</v>
      </c>
      <c r="B5" s="208"/>
      <c r="C5" s="209"/>
      <c r="D5" s="210"/>
      <c r="E5" s="210"/>
      <c r="F5" s="210"/>
      <c r="G5" s="211"/>
      <c r="AE5" t="s">
        <v>81</v>
      </c>
    </row>
    <row r="7" spans="1:60" ht="38.25">
      <c r="A7" s="216" t="s">
        <v>82</v>
      </c>
      <c r="B7" s="217" t="s">
        <v>83</v>
      </c>
      <c r="C7" s="217" t="s">
        <v>84</v>
      </c>
      <c r="D7" s="216" t="s">
        <v>85</v>
      </c>
      <c r="E7" s="216" t="s">
        <v>86</v>
      </c>
      <c r="F7" s="212" t="s">
        <v>87</v>
      </c>
      <c r="G7" s="233" t="s">
        <v>28</v>
      </c>
      <c r="H7" s="234" t="s">
        <v>29</v>
      </c>
      <c r="I7" s="234" t="s">
        <v>88</v>
      </c>
      <c r="J7" s="234" t="s">
        <v>30</v>
      </c>
      <c r="K7" s="234" t="s">
        <v>89</v>
      </c>
      <c r="L7" s="234" t="s">
        <v>90</v>
      </c>
      <c r="M7" s="234" t="s">
        <v>91</v>
      </c>
      <c r="N7" s="234" t="s">
        <v>92</v>
      </c>
      <c r="O7" s="234" t="s">
        <v>93</v>
      </c>
      <c r="P7" s="234" t="s">
        <v>94</v>
      </c>
      <c r="Q7" s="234" t="s">
        <v>95</v>
      </c>
      <c r="R7" s="234" t="s">
        <v>96</v>
      </c>
      <c r="S7" s="234" t="s">
        <v>97</v>
      </c>
      <c r="T7" s="234" t="s">
        <v>98</v>
      </c>
      <c r="U7" s="219" t="s">
        <v>99</v>
      </c>
    </row>
    <row r="8" spans="1:60">
      <c r="A8" s="235" t="s">
        <v>100</v>
      </c>
      <c r="B8" s="236" t="s">
        <v>57</v>
      </c>
      <c r="C8" s="237" t="s">
        <v>58</v>
      </c>
      <c r="D8" s="238"/>
      <c r="E8" s="239"/>
      <c r="F8" s="240"/>
      <c r="G8" s="240">
        <f>SUMIF(AE9:AE12,"&lt;&gt;NOR",G9:G12)</f>
        <v>0</v>
      </c>
      <c r="H8" s="240"/>
      <c r="I8" s="240">
        <f>SUM(I9:I12)</f>
        <v>0</v>
      </c>
      <c r="J8" s="240"/>
      <c r="K8" s="240">
        <f>SUM(K9:K12)</f>
        <v>0</v>
      </c>
      <c r="L8" s="240"/>
      <c r="M8" s="240">
        <f>SUM(M9:M12)</f>
        <v>0</v>
      </c>
      <c r="N8" s="218"/>
      <c r="O8" s="218">
        <f>SUM(O9:O12)</f>
        <v>17.065000000000001</v>
      </c>
      <c r="P8" s="218"/>
      <c r="Q8" s="218">
        <f>SUM(Q9:Q12)</f>
        <v>0</v>
      </c>
      <c r="R8" s="218"/>
      <c r="S8" s="218"/>
      <c r="T8" s="235"/>
      <c r="U8" s="218">
        <f>SUM(U9:U12)</f>
        <v>81.89</v>
      </c>
      <c r="AE8" t="s">
        <v>101</v>
      </c>
    </row>
    <row r="9" spans="1:60" ht="22.5" outlineLevel="1">
      <c r="A9" s="214">
        <v>1</v>
      </c>
      <c r="B9" s="220" t="s">
        <v>102</v>
      </c>
      <c r="C9" s="263" t="s">
        <v>103</v>
      </c>
      <c r="D9" s="222" t="s">
        <v>104</v>
      </c>
      <c r="E9" s="228">
        <v>125</v>
      </c>
      <c r="F9" s="230">
        <f>H9+J9</f>
        <v>0</v>
      </c>
      <c r="G9" s="231">
        <f>ROUND(E9*F9,2)</f>
        <v>0</v>
      </c>
      <c r="H9" s="231"/>
      <c r="I9" s="231">
        <f>ROUND(E9*H9,2)</f>
        <v>0</v>
      </c>
      <c r="J9" s="231"/>
      <c r="K9" s="231">
        <f>ROUND(E9*J9,2)</f>
        <v>0</v>
      </c>
      <c r="L9" s="231">
        <v>21</v>
      </c>
      <c r="M9" s="231">
        <f>G9*(1+L9/100)</f>
        <v>0</v>
      </c>
      <c r="N9" s="223">
        <v>5.0000000000000001E-3</v>
      </c>
      <c r="O9" s="223">
        <f>ROUND(E9*N9,5)</f>
        <v>0.625</v>
      </c>
      <c r="P9" s="223">
        <v>0</v>
      </c>
      <c r="Q9" s="223">
        <f>ROUND(E9*P9,5)</f>
        <v>0</v>
      </c>
      <c r="R9" s="223"/>
      <c r="S9" s="223"/>
      <c r="T9" s="224">
        <v>8.1000000000000003E-2</v>
      </c>
      <c r="U9" s="223">
        <f>ROUND(E9*T9,2)</f>
        <v>10.130000000000001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105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1">
      <c r="A10" s="214">
        <v>2</v>
      </c>
      <c r="B10" s="220" t="s">
        <v>106</v>
      </c>
      <c r="C10" s="263" t="s">
        <v>107</v>
      </c>
      <c r="D10" s="222" t="s">
        <v>104</v>
      </c>
      <c r="E10" s="228">
        <v>125</v>
      </c>
      <c r="F10" s="230">
        <f>H10+J10</f>
        <v>0</v>
      </c>
      <c r="G10" s="231">
        <f>ROUND(E10*F10,2)</f>
        <v>0</v>
      </c>
      <c r="H10" s="231"/>
      <c r="I10" s="231">
        <f>ROUND(E10*H10,2)</f>
        <v>0</v>
      </c>
      <c r="J10" s="231"/>
      <c r="K10" s="231">
        <f>ROUND(E10*J10,2)</f>
        <v>0</v>
      </c>
      <c r="L10" s="231">
        <v>21</v>
      </c>
      <c r="M10" s="231">
        <f>G10*(1+L10/100)</f>
        <v>0</v>
      </c>
      <c r="N10" s="223">
        <v>1.2E-4</v>
      </c>
      <c r="O10" s="223">
        <f>ROUND(E10*N10,5)</f>
        <v>1.4999999999999999E-2</v>
      </c>
      <c r="P10" s="223">
        <v>0</v>
      </c>
      <c r="Q10" s="223">
        <f>ROUND(E10*P10,5)</f>
        <v>0</v>
      </c>
      <c r="R10" s="223"/>
      <c r="S10" s="223"/>
      <c r="T10" s="224">
        <v>0</v>
      </c>
      <c r="U10" s="223">
        <f>ROUND(E10*T10,2)</f>
        <v>0</v>
      </c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108</v>
      </c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ht="22.5" outlineLevel="1">
      <c r="A11" s="214">
        <v>3</v>
      </c>
      <c r="B11" s="220" t="s">
        <v>109</v>
      </c>
      <c r="C11" s="263" t="s">
        <v>110</v>
      </c>
      <c r="D11" s="222" t="s">
        <v>104</v>
      </c>
      <c r="E11" s="228">
        <v>156</v>
      </c>
      <c r="F11" s="230">
        <f>H11+J11</f>
        <v>0</v>
      </c>
      <c r="G11" s="231">
        <f>ROUND(E11*F11,2)</f>
        <v>0</v>
      </c>
      <c r="H11" s="231"/>
      <c r="I11" s="231">
        <f>ROUND(E11*H11,2)</f>
        <v>0</v>
      </c>
      <c r="J11" s="231"/>
      <c r="K11" s="231">
        <f>ROUND(E11*J11,2)</f>
        <v>0</v>
      </c>
      <c r="L11" s="231">
        <v>21</v>
      </c>
      <c r="M11" s="231">
        <f>G11*(1+L11/100)</f>
        <v>0</v>
      </c>
      <c r="N11" s="223">
        <v>1.8749999999999999E-2</v>
      </c>
      <c r="O11" s="223">
        <f>ROUND(E11*N11,5)</f>
        <v>2.9249999999999998</v>
      </c>
      <c r="P11" s="223">
        <v>0</v>
      </c>
      <c r="Q11" s="223">
        <f>ROUND(E11*P11,5)</f>
        <v>0</v>
      </c>
      <c r="R11" s="223"/>
      <c r="S11" s="223"/>
      <c r="T11" s="224">
        <v>0.46</v>
      </c>
      <c r="U11" s="223">
        <f>ROUND(E11*T11,2)</f>
        <v>71.760000000000005</v>
      </c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105</v>
      </c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2.5" outlineLevel="1">
      <c r="A12" s="214">
        <v>4</v>
      </c>
      <c r="B12" s="220" t="s">
        <v>111</v>
      </c>
      <c r="C12" s="263" t="s">
        <v>112</v>
      </c>
      <c r="D12" s="222" t="s">
        <v>113</v>
      </c>
      <c r="E12" s="228">
        <v>13500</v>
      </c>
      <c r="F12" s="230">
        <f>H12+J12</f>
        <v>0</v>
      </c>
      <c r="G12" s="231">
        <f>ROUND(E12*F12,2)</f>
        <v>0</v>
      </c>
      <c r="H12" s="231"/>
      <c r="I12" s="231">
        <f>ROUND(E12*H12,2)</f>
        <v>0</v>
      </c>
      <c r="J12" s="231"/>
      <c r="K12" s="231">
        <f>ROUND(E12*J12,2)</f>
        <v>0</v>
      </c>
      <c r="L12" s="231">
        <v>21</v>
      </c>
      <c r="M12" s="231">
        <f>G12*(1+L12/100)</f>
        <v>0</v>
      </c>
      <c r="N12" s="223">
        <v>1E-3</v>
      </c>
      <c r="O12" s="223">
        <f>ROUND(E12*N12,5)</f>
        <v>13.5</v>
      </c>
      <c r="P12" s="223">
        <v>0</v>
      </c>
      <c r="Q12" s="223">
        <f>ROUND(E12*P12,5)</f>
        <v>0</v>
      </c>
      <c r="R12" s="223"/>
      <c r="S12" s="223"/>
      <c r="T12" s="224">
        <v>0</v>
      </c>
      <c r="U12" s="223">
        <f>ROUND(E12*T12,2)</f>
        <v>0</v>
      </c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108</v>
      </c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>
      <c r="A13" s="215" t="s">
        <v>100</v>
      </c>
      <c r="B13" s="221" t="s">
        <v>59</v>
      </c>
      <c r="C13" s="264" t="s">
        <v>60</v>
      </c>
      <c r="D13" s="225"/>
      <c r="E13" s="229"/>
      <c r="F13" s="232"/>
      <c r="G13" s="232">
        <f>SUMIF(AE14:AE15,"&lt;&gt;NOR",G14:G15)</f>
        <v>0</v>
      </c>
      <c r="H13" s="232"/>
      <c r="I13" s="232">
        <f>SUM(I14:I15)</f>
        <v>0</v>
      </c>
      <c r="J13" s="232"/>
      <c r="K13" s="232">
        <f>SUM(K14:K15)</f>
        <v>0</v>
      </c>
      <c r="L13" s="232"/>
      <c r="M13" s="232">
        <f>SUM(M14:M15)</f>
        <v>0</v>
      </c>
      <c r="N13" s="226"/>
      <c r="O13" s="226">
        <f>SUM(O14:O15)</f>
        <v>1.6368</v>
      </c>
      <c r="P13" s="226"/>
      <c r="Q13" s="226">
        <f>SUM(Q14:Q15)</f>
        <v>0</v>
      </c>
      <c r="R13" s="226"/>
      <c r="S13" s="226"/>
      <c r="T13" s="227"/>
      <c r="U13" s="226">
        <f>SUM(U14:U15)</f>
        <v>4.38</v>
      </c>
      <c r="AE13" t="s">
        <v>101</v>
      </c>
    </row>
    <row r="14" spans="1:60" outlineLevel="1">
      <c r="A14" s="214">
        <v>5</v>
      </c>
      <c r="B14" s="220" t="s">
        <v>114</v>
      </c>
      <c r="C14" s="263" t="s">
        <v>115</v>
      </c>
      <c r="D14" s="222" t="s">
        <v>104</v>
      </c>
      <c r="E14" s="228">
        <v>125</v>
      </c>
      <c r="F14" s="230">
        <f>H14+J14</f>
        <v>0</v>
      </c>
      <c r="G14" s="231">
        <f>ROUND(E14*F14,2)</f>
        <v>0</v>
      </c>
      <c r="H14" s="231"/>
      <c r="I14" s="231">
        <f>ROUND(E14*H14,2)</f>
        <v>0</v>
      </c>
      <c r="J14" s="231"/>
      <c r="K14" s="231">
        <f>ROUND(E14*J14,2)</f>
        <v>0</v>
      </c>
      <c r="L14" s="231">
        <v>21</v>
      </c>
      <c r="M14" s="231">
        <f>G14*(1+L14/100)</f>
        <v>0</v>
      </c>
      <c r="N14" s="223">
        <v>0</v>
      </c>
      <c r="O14" s="223">
        <f>ROUND(E14*N14,5)</f>
        <v>0</v>
      </c>
      <c r="P14" s="223">
        <v>0</v>
      </c>
      <c r="Q14" s="223">
        <f>ROUND(E14*P14,5)</f>
        <v>0</v>
      </c>
      <c r="R14" s="223"/>
      <c r="S14" s="223"/>
      <c r="T14" s="224">
        <v>3.5000000000000003E-2</v>
      </c>
      <c r="U14" s="223">
        <f>ROUND(E14*T14,2)</f>
        <v>4.38</v>
      </c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105</v>
      </c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2.5" outlineLevel="1">
      <c r="A15" s="214">
        <v>6</v>
      </c>
      <c r="B15" s="220" t="s">
        <v>116</v>
      </c>
      <c r="C15" s="263" t="s">
        <v>117</v>
      </c>
      <c r="D15" s="222" t="s">
        <v>104</v>
      </c>
      <c r="E15" s="228">
        <v>176</v>
      </c>
      <c r="F15" s="230">
        <f>H15+J15</f>
        <v>0</v>
      </c>
      <c r="G15" s="231">
        <f>ROUND(E15*F15,2)</f>
        <v>0</v>
      </c>
      <c r="H15" s="231"/>
      <c r="I15" s="231">
        <f>ROUND(E15*H15,2)</f>
        <v>0</v>
      </c>
      <c r="J15" s="231"/>
      <c r="K15" s="231">
        <f>ROUND(E15*J15,2)</f>
        <v>0</v>
      </c>
      <c r="L15" s="231">
        <v>21</v>
      </c>
      <c r="M15" s="231">
        <f>G15*(1+L15/100)</f>
        <v>0</v>
      </c>
      <c r="N15" s="223">
        <v>9.2999999999999992E-3</v>
      </c>
      <c r="O15" s="223">
        <f>ROUND(E15*N15,5)</f>
        <v>1.6368</v>
      </c>
      <c r="P15" s="223">
        <v>0</v>
      </c>
      <c r="Q15" s="223">
        <f>ROUND(E15*P15,5)</f>
        <v>0</v>
      </c>
      <c r="R15" s="223"/>
      <c r="S15" s="223"/>
      <c r="T15" s="224">
        <v>0</v>
      </c>
      <c r="U15" s="223">
        <f>ROUND(E15*T15,2)</f>
        <v>0</v>
      </c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108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>
      <c r="A16" s="215" t="s">
        <v>100</v>
      </c>
      <c r="B16" s="221" t="s">
        <v>61</v>
      </c>
      <c r="C16" s="264" t="s">
        <v>62</v>
      </c>
      <c r="D16" s="225"/>
      <c r="E16" s="229"/>
      <c r="F16" s="232"/>
      <c r="G16" s="232">
        <f>SUMIF(AE17:AE18,"&lt;&gt;NOR",G17:G18)</f>
        <v>0</v>
      </c>
      <c r="H16" s="232"/>
      <c r="I16" s="232">
        <f>SUM(I17:I18)</f>
        <v>0</v>
      </c>
      <c r="J16" s="232"/>
      <c r="K16" s="232">
        <f>SUM(K17:K18)</f>
        <v>0</v>
      </c>
      <c r="L16" s="232"/>
      <c r="M16" s="232">
        <f>SUM(M17:M18)</f>
        <v>0</v>
      </c>
      <c r="N16" s="226"/>
      <c r="O16" s="226">
        <f>SUM(O17:O18)</f>
        <v>0</v>
      </c>
      <c r="P16" s="226"/>
      <c r="Q16" s="226">
        <f>SUM(Q17:Q18)</f>
        <v>0</v>
      </c>
      <c r="R16" s="226"/>
      <c r="S16" s="226"/>
      <c r="T16" s="227"/>
      <c r="U16" s="226">
        <f>SUM(U17:U18)</f>
        <v>81.53</v>
      </c>
      <c r="AE16" t="s">
        <v>101</v>
      </c>
    </row>
    <row r="17" spans="1:60" ht="22.5" outlineLevel="1">
      <c r="A17" s="214">
        <v>7</v>
      </c>
      <c r="B17" s="220" t="s">
        <v>118</v>
      </c>
      <c r="C17" s="263" t="s">
        <v>119</v>
      </c>
      <c r="D17" s="222" t="s">
        <v>120</v>
      </c>
      <c r="E17" s="228">
        <v>500</v>
      </c>
      <c r="F17" s="230">
        <f>H17+J17</f>
        <v>0</v>
      </c>
      <c r="G17" s="231">
        <f>ROUND(E17*F17,2)</f>
        <v>0</v>
      </c>
      <c r="H17" s="231"/>
      <c r="I17" s="231">
        <f>ROUND(E17*H17,2)</f>
        <v>0</v>
      </c>
      <c r="J17" s="231"/>
      <c r="K17" s="231">
        <f>ROUND(E17*J17,2)</f>
        <v>0</v>
      </c>
      <c r="L17" s="231">
        <v>21</v>
      </c>
      <c r="M17" s="231">
        <f>G17*(1+L17/100)</f>
        <v>0</v>
      </c>
      <c r="N17" s="223">
        <v>0</v>
      </c>
      <c r="O17" s="223">
        <f>ROUND(E17*N17,5)</f>
        <v>0</v>
      </c>
      <c r="P17" s="223">
        <v>0</v>
      </c>
      <c r="Q17" s="223">
        <f>ROUND(E17*P17,5)</f>
        <v>0</v>
      </c>
      <c r="R17" s="223"/>
      <c r="S17" s="223"/>
      <c r="T17" s="224">
        <v>0.158</v>
      </c>
      <c r="U17" s="223">
        <f>ROUND(E17*T17,2)</f>
        <v>79</v>
      </c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105</v>
      </c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>
      <c r="A18" s="214">
        <v>8</v>
      </c>
      <c r="B18" s="220" t="s">
        <v>118</v>
      </c>
      <c r="C18" s="263" t="s">
        <v>121</v>
      </c>
      <c r="D18" s="222" t="s">
        <v>120</v>
      </c>
      <c r="E18" s="228">
        <v>16</v>
      </c>
      <c r="F18" s="230">
        <f>H18+J18</f>
        <v>0</v>
      </c>
      <c r="G18" s="231">
        <f>ROUND(E18*F18,2)</f>
        <v>0</v>
      </c>
      <c r="H18" s="231"/>
      <c r="I18" s="231">
        <f>ROUND(E18*H18,2)</f>
        <v>0</v>
      </c>
      <c r="J18" s="231"/>
      <c r="K18" s="231">
        <f>ROUND(E18*J18,2)</f>
        <v>0</v>
      </c>
      <c r="L18" s="231">
        <v>21</v>
      </c>
      <c r="M18" s="231">
        <f>G18*(1+L18/100)</f>
        <v>0</v>
      </c>
      <c r="N18" s="223">
        <v>0</v>
      </c>
      <c r="O18" s="223">
        <f>ROUND(E18*N18,5)</f>
        <v>0</v>
      </c>
      <c r="P18" s="223">
        <v>0</v>
      </c>
      <c r="Q18" s="223">
        <f>ROUND(E18*P18,5)</f>
        <v>0</v>
      </c>
      <c r="R18" s="223"/>
      <c r="S18" s="223"/>
      <c r="T18" s="224">
        <v>0.158</v>
      </c>
      <c r="U18" s="223">
        <f>ROUND(E18*T18,2)</f>
        <v>2.5299999999999998</v>
      </c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105</v>
      </c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>
      <c r="A19" s="215" t="s">
        <v>100</v>
      </c>
      <c r="B19" s="221" t="s">
        <v>63</v>
      </c>
      <c r="C19" s="264" t="s">
        <v>64</v>
      </c>
      <c r="D19" s="225"/>
      <c r="E19" s="229"/>
      <c r="F19" s="232"/>
      <c r="G19" s="232">
        <f>SUMIF(AE20:AE20,"&lt;&gt;NOR",G20:G20)</f>
        <v>0</v>
      </c>
      <c r="H19" s="232"/>
      <c r="I19" s="232">
        <f>SUM(I20:I20)</f>
        <v>0</v>
      </c>
      <c r="J19" s="232"/>
      <c r="K19" s="232">
        <f>SUM(K20:K20)</f>
        <v>0</v>
      </c>
      <c r="L19" s="232"/>
      <c r="M19" s="232">
        <f>SUM(M20:M20)</f>
        <v>0</v>
      </c>
      <c r="N19" s="226"/>
      <c r="O19" s="226">
        <f>SUM(O20:O20)</f>
        <v>1.103E-2</v>
      </c>
      <c r="P19" s="226"/>
      <c r="Q19" s="226">
        <f>SUM(Q20:Q20)</f>
        <v>18</v>
      </c>
      <c r="R19" s="226"/>
      <c r="S19" s="226"/>
      <c r="T19" s="227"/>
      <c r="U19" s="226">
        <f>SUM(U20:U20)</f>
        <v>63.75</v>
      </c>
      <c r="AE19" t="s">
        <v>101</v>
      </c>
    </row>
    <row r="20" spans="1:60" outlineLevel="1">
      <c r="A20" s="214">
        <v>9</v>
      </c>
      <c r="B20" s="220" t="s">
        <v>122</v>
      </c>
      <c r="C20" s="263" t="s">
        <v>123</v>
      </c>
      <c r="D20" s="222" t="s">
        <v>124</v>
      </c>
      <c r="E20" s="228">
        <v>7.5</v>
      </c>
      <c r="F20" s="230">
        <f>H20+J20</f>
        <v>0</v>
      </c>
      <c r="G20" s="231">
        <f>ROUND(E20*F20,2)</f>
        <v>0</v>
      </c>
      <c r="H20" s="231"/>
      <c r="I20" s="231">
        <f>ROUND(E20*H20,2)</f>
        <v>0</v>
      </c>
      <c r="J20" s="231"/>
      <c r="K20" s="231">
        <f>ROUND(E20*J20,2)</f>
        <v>0</v>
      </c>
      <c r="L20" s="231">
        <v>21</v>
      </c>
      <c r="M20" s="231">
        <f>G20*(1+L20/100)</f>
        <v>0</v>
      </c>
      <c r="N20" s="223">
        <v>1.47E-3</v>
      </c>
      <c r="O20" s="223">
        <f>ROUND(E20*N20,5)</f>
        <v>1.103E-2</v>
      </c>
      <c r="P20" s="223">
        <v>2.4</v>
      </c>
      <c r="Q20" s="223">
        <f>ROUND(E20*P20,5)</f>
        <v>18</v>
      </c>
      <c r="R20" s="223"/>
      <c r="S20" s="223"/>
      <c r="T20" s="224">
        <v>8.5</v>
      </c>
      <c r="U20" s="223">
        <f>ROUND(E20*T20,2)</f>
        <v>63.75</v>
      </c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105</v>
      </c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>
      <c r="A21" s="215" t="s">
        <v>100</v>
      </c>
      <c r="B21" s="221" t="s">
        <v>65</v>
      </c>
      <c r="C21" s="264" t="s">
        <v>66</v>
      </c>
      <c r="D21" s="225"/>
      <c r="E21" s="229"/>
      <c r="F21" s="232"/>
      <c r="G21" s="232">
        <f>SUMIF(AE22:AE25,"&lt;&gt;NOR",G22:G25)</f>
        <v>0</v>
      </c>
      <c r="H21" s="232"/>
      <c r="I21" s="232">
        <f>SUM(I22:I25)</f>
        <v>0</v>
      </c>
      <c r="J21" s="232"/>
      <c r="K21" s="232">
        <f>SUM(K22:K25)</f>
        <v>0</v>
      </c>
      <c r="L21" s="232"/>
      <c r="M21" s="232">
        <f>SUM(M22:M25)</f>
        <v>0</v>
      </c>
      <c r="N21" s="226"/>
      <c r="O21" s="226">
        <f>SUM(O22:O25)</f>
        <v>0</v>
      </c>
      <c r="P21" s="226"/>
      <c r="Q21" s="226">
        <f>SUM(Q22:Q25)</f>
        <v>0</v>
      </c>
      <c r="R21" s="226"/>
      <c r="S21" s="226"/>
      <c r="T21" s="227"/>
      <c r="U21" s="226">
        <f>SUM(U22:U25)</f>
        <v>23.63</v>
      </c>
      <c r="AE21" t="s">
        <v>101</v>
      </c>
    </row>
    <row r="22" spans="1:60" outlineLevel="1">
      <c r="A22" s="214">
        <v>10</v>
      </c>
      <c r="B22" s="220" t="s">
        <v>125</v>
      </c>
      <c r="C22" s="263" t="s">
        <v>126</v>
      </c>
      <c r="D22" s="222" t="s">
        <v>127</v>
      </c>
      <c r="E22" s="228">
        <v>16.5</v>
      </c>
      <c r="F22" s="230">
        <f>H22+J22</f>
        <v>0</v>
      </c>
      <c r="G22" s="231">
        <f>ROUND(E22*F22,2)</f>
        <v>0</v>
      </c>
      <c r="H22" s="231"/>
      <c r="I22" s="231">
        <f>ROUND(E22*H22,2)</f>
        <v>0</v>
      </c>
      <c r="J22" s="231"/>
      <c r="K22" s="231">
        <f>ROUND(E22*J22,2)</f>
        <v>0</v>
      </c>
      <c r="L22" s="231">
        <v>21</v>
      </c>
      <c r="M22" s="231">
        <f>G22*(1+L22/100)</f>
        <v>0</v>
      </c>
      <c r="N22" s="223">
        <v>0</v>
      </c>
      <c r="O22" s="223">
        <f>ROUND(E22*N22,5)</f>
        <v>0</v>
      </c>
      <c r="P22" s="223">
        <v>0</v>
      </c>
      <c r="Q22" s="223">
        <f>ROUND(E22*P22,5)</f>
        <v>0</v>
      </c>
      <c r="R22" s="223"/>
      <c r="S22" s="223"/>
      <c r="T22" s="224">
        <v>0.94199999999999995</v>
      </c>
      <c r="U22" s="223">
        <f>ROUND(E22*T22,2)</f>
        <v>15.54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105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>
      <c r="A23" s="214">
        <v>11</v>
      </c>
      <c r="B23" s="220" t="s">
        <v>128</v>
      </c>
      <c r="C23" s="263" t="s">
        <v>129</v>
      </c>
      <c r="D23" s="222" t="s">
        <v>127</v>
      </c>
      <c r="E23" s="228">
        <v>16.5</v>
      </c>
      <c r="F23" s="230">
        <f>H23+J23</f>
        <v>0</v>
      </c>
      <c r="G23" s="231">
        <f>ROUND(E23*F23,2)</f>
        <v>0</v>
      </c>
      <c r="H23" s="231"/>
      <c r="I23" s="231">
        <f>ROUND(E23*H23,2)</f>
        <v>0</v>
      </c>
      <c r="J23" s="231"/>
      <c r="K23" s="231">
        <f>ROUND(E23*J23,2)</f>
        <v>0</v>
      </c>
      <c r="L23" s="231">
        <v>21</v>
      </c>
      <c r="M23" s="231">
        <f>G23*(1+L23/100)</f>
        <v>0</v>
      </c>
      <c r="N23" s="223">
        <v>0</v>
      </c>
      <c r="O23" s="223">
        <f>ROUND(E23*N23,5)</f>
        <v>0</v>
      </c>
      <c r="P23" s="223">
        <v>0</v>
      </c>
      <c r="Q23" s="223">
        <f>ROUND(E23*P23,5)</f>
        <v>0</v>
      </c>
      <c r="R23" s="223"/>
      <c r="S23" s="223"/>
      <c r="T23" s="224">
        <v>0.49</v>
      </c>
      <c r="U23" s="223">
        <f>ROUND(E23*T23,2)</f>
        <v>8.09</v>
      </c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105</v>
      </c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>
      <c r="A24" s="214">
        <v>12</v>
      </c>
      <c r="B24" s="220" t="s">
        <v>130</v>
      </c>
      <c r="C24" s="263" t="s">
        <v>131</v>
      </c>
      <c r="D24" s="222" t="s">
        <v>127</v>
      </c>
      <c r="E24" s="228">
        <v>16.5</v>
      </c>
      <c r="F24" s="230">
        <f>H24+J24</f>
        <v>0</v>
      </c>
      <c r="G24" s="231">
        <f>ROUND(E24*F24,2)</f>
        <v>0</v>
      </c>
      <c r="H24" s="231"/>
      <c r="I24" s="231">
        <f>ROUND(E24*H24,2)</f>
        <v>0</v>
      </c>
      <c r="J24" s="231"/>
      <c r="K24" s="231">
        <f>ROUND(E24*J24,2)</f>
        <v>0</v>
      </c>
      <c r="L24" s="231">
        <v>21</v>
      </c>
      <c r="M24" s="231">
        <f>G24*(1+L24/100)</f>
        <v>0</v>
      </c>
      <c r="N24" s="223">
        <v>0</v>
      </c>
      <c r="O24" s="223">
        <f>ROUND(E24*N24,5)</f>
        <v>0</v>
      </c>
      <c r="P24" s="223">
        <v>0</v>
      </c>
      <c r="Q24" s="223">
        <f>ROUND(E24*P24,5)</f>
        <v>0</v>
      </c>
      <c r="R24" s="223"/>
      <c r="S24" s="223"/>
      <c r="T24" s="224">
        <v>0</v>
      </c>
      <c r="U24" s="223">
        <f>ROUND(E24*T24,2)</f>
        <v>0</v>
      </c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105</v>
      </c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2.5" outlineLevel="1">
      <c r="A25" s="214">
        <v>13</v>
      </c>
      <c r="B25" s="220" t="s">
        <v>132</v>
      </c>
      <c r="C25" s="263" t="s">
        <v>133</v>
      </c>
      <c r="D25" s="222" t="s">
        <v>127</v>
      </c>
      <c r="E25" s="228">
        <v>16.5</v>
      </c>
      <c r="F25" s="230">
        <f>H25+J25</f>
        <v>0</v>
      </c>
      <c r="G25" s="231">
        <f>ROUND(E25*F25,2)</f>
        <v>0</v>
      </c>
      <c r="H25" s="231"/>
      <c r="I25" s="231">
        <f>ROUND(E25*H25,2)</f>
        <v>0</v>
      </c>
      <c r="J25" s="231"/>
      <c r="K25" s="231">
        <f>ROUND(E25*J25,2)</f>
        <v>0</v>
      </c>
      <c r="L25" s="231">
        <v>21</v>
      </c>
      <c r="M25" s="231">
        <f>G25*(1+L25/100)</f>
        <v>0</v>
      </c>
      <c r="N25" s="223">
        <v>0</v>
      </c>
      <c r="O25" s="223">
        <f>ROUND(E25*N25,5)</f>
        <v>0</v>
      </c>
      <c r="P25" s="223">
        <v>0</v>
      </c>
      <c r="Q25" s="223">
        <f>ROUND(E25*P25,5)</f>
        <v>0</v>
      </c>
      <c r="R25" s="223"/>
      <c r="S25" s="223"/>
      <c r="T25" s="224">
        <v>0</v>
      </c>
      <c r="U25" s="223">
        <f>ROUND(E25*T25,2)</f>
        <v>0</v>
      </c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105</v>
      </c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>
      <c r="A26" s="215" t="s">
        <v>100</v>
      </c>
      <c r="B26" s="221" t="s">
        <v>67</v>
      </c>
      <c r="C26" s="264" t="s">
        <v>68</v>
      </c>
      <c r="D26" s="225"/>
      <c r="E26" s="229"/>
      <c r="F26" s="232"/>
      <c r="G26" s="232">
        <f>SUMIF(AE27:AE27,"&lt;&gt;NOR",G27:G27)</f>
        <v>0</v>
      </c>
      <c r="H26" s="232"/>
      <c r="I26" s="232">
        <f>SUM(I27:I27)</f>
        <v>0</v>
      </c>
      <c r="J26" s="232"/>
      <c r="K26" s="232">
        <f>SUM(K27:K27)</f>
        <v>0</v>
      </c>
      <c r="L26" s="232"/>
      <c r="M26" s="232">
        <f>SUM(M27:M27)</f>
        <v>0</v>
      </c>
      <c r="N26" s="226"/>
      <c r="O26" s="226">
        <f>SUM(O27:O27)</f>
        <v>0.12848000000000001</v>
      </c>
      <c r="P26" s="226"/>
      <c r="Q26" s="226">
        <f>SUM(Q27:Q27)</f>
        <v>0</v>
      </c>
      <c r="R26" s="226"/>
      <c r="S26" s="226"/>
      <c r="T26" s="227"/>
      <c r="U26" s="226">
        <f>SUM(U27:U27)</f>
        <v>55.09</v>
      </c>
      <c r="AE26" t="s">
        <v>101</v>
      </c>
    </row>
    <row r="27" spans="1:60" ht="33.75" outlineLevel="1">
      <c r="A27" s="214">
        <v>14</v>
      </c>
      <c r="B27" s="220" t="s">
        <v>134</v>
      </c>
      <c r="C27" s="263" t="s">
        <v>135</v>
      </c>
      <c r="D27" s="222" t="s">
        <v>104</v>
      </c>
      <c r="E27" s="228">
        <v>176</v>
      </c>
      <c r="F27" s="230">
        <f>H27+J27</f>
        <v>0</v>
      </c>
      <c r="G27" s="231">
        <f>ROUND(E27*F27,2)</f>
        <v>0</v>
      </c>
      <c r="H27" s="231"/>
      <c r="I27" s="231">
        <f>ROUND(E27*H27,2)</f>
        <v>0</v>
      </c>
      <c r="J27" s="231"/>
      <c r="K27" s="231">
        <f>ROUND(E27*J27,2)</f>
        <v>0</v>
      </c>
      <c r="L27" s="231">
        <v>21</v>
      </c>
      <c r="M27" s="231">
        <f>G27*(1+L27/100)</f>
        <v>0</v>
      </c>
      <c r="N27" s="223">
        <v>7.2999999999999996E-4</v>
      </c>
      <c r="O27" s="223">
        <f>ROUND(E27*N27,5)</f>
        <v>0.12848000000000001</v>
      </c>
      <c r="P27" s="223">
        <v>0</v>
      </c>
      <c r="Q27" s="223">
        <f>ROUND(E27*P27,5)</f>
        <v>0</v>
      </c>
      <c r="R27" s="223"/>
      <c r="S27" s="223"/>
      <c r="T27" s="224">
        <v>0.313</v>
      </c>
      <c r="U27" s="223">
        <f>ROUND(E27*T27,2)</f>
        <v>55.09</v>
      </c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105</v>
      </c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>
      <c r="A28" s="215" t="s">
        <v>100</v>
      </c>
      <c r="B28" s="221" t="s">
        <v>69</v>
      </c>
      <c r="C28" s="264" t="s">
        <v>70</v>
      </c>
      <c r="D28" s="225"/>
      <c r="E28" s="229"/>
      <c r="F28" s="232"/>
      <c r="G28" s="232">
        <f>SUMIF(AE29:AE29,"&lt;&gt;NOR",G29:G29)</f>
        <v>0</v>
      </c>
      <c r="H28" s="232"/>
      <c r="I28" s="232">
        <f>SUM(I29:I29)</f>
        <v>0</v>
      </c>
      <c r="J28" s="232"/>
      <c r="K28" s="232">
        <f>SUM(K29:K29)</f>
        <v>0</v>
      </c>
      <c r="L28" s="232"/>
      <c r="M28" s="232">
        <f>SUM(M29:M29)</f>
        <v>0</v>
      </c>
      <c r="N28" s="226"/>
      <c r="O28" s="226">
        <f>SUM(O29:O29)</f>
        <v>4.5191999999999997</v>
      </c>
      <c r="P28" s="226"/>
      <c r="Q28" s="226">
        <f>SUM(Q29:Q29)</f>
        <v>0</v>
      </c>
      <c r="R28" s="226"/>
      <c r="S28" s="226"/>
      <c r="T28" s="227"/>
      <c r="U28" s="226">
        <f>SUM(U29:U29)</f>
        <v>444</v>
      </c>
      <c r="AE28" t="s">
        <v>101</v>
      </c>
    </row>
    <row r="29" spans="1:60" outlineLevel="1">
      <c r="A29" s="214">
        <v>15</v>
      </c>
      <c r="B29" s="220" t="s">
        <v>136</v>
      </c>
      <c r="C29" s="263" t="s">
        <v>137</v>
      </c>
      <c r="D29" s="222" t="s">
        <v>113</v>
      </c>
      <c r="E29" s="228">
        <v>4304</v>
      </c>
      <c r="F29" s="230">
        <f>H29+J29</f>
        <v>0</v>
      </c>
      <c r="G29" s="231">
        <f>ROUND(E29*F29,2)</f>
        <v>0</v>
      </c>
      <c r="H29" s="231"/>
      <c r="I29" s="231">
        <f>ROUND(E29*H29,2)</f>
        <v>0</v>
      </c>
      <c r="J29" s="231"/>
      <c r="K29" s="231">
        <f>ROUND(E29*J29,2)</f>
        <v>0</v>
      </c>
      <c r="L29" s="231">
        <v>21</v>
      </c>
      <c r="M29" s="231">
        <f>G29*(1+L29/100)</f>
        <v>0</v>
      </c>
      <c r="N29" s="223">
        <v>1.0499999999999999E-3</v>
      </c>
      <c r="O29" s="223">
        <f>ROUND(E29*N29,5)</f>
        <v>4.5191999999999997</v>
      </c>
      <c r="P29" s="223">
        <v>0</v>
      </c>
      <c r="Q29" s="223">
        <f>ROUND(E29*P29,5)</f>
        <v>0</v>
      </c>
      <c r="R29" s="223"/>
      <c r="S29" s="223"/>
      <c r="T29" s="224">
        <v>0.10316</v>
      </c>
      <c r="U29" s="223">
        <f>ROUND(E29*T29,2)</f>
        <v>444</v>
      </c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138</v>
      </c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>
      <c r="A30" s="215" t="s">
        <v>100</v>
      </c>
      <c r="B30" s="221" t="s">
        <v>71</v>
      </c>
      <c r="C30" s="264" t="s">
        <v>72</v>
      </c>
      <c r="D30" s="225"/>
      <c r="E30" s="229"/>
      <c r="F30" s="232"/>
      <c r="G30" s="232">
        <f>SUMIF(AE31:AE34,"&lt;&gt;NOR",G31:G34)</f>
        <v>0</v>
      </c>
      <c r="H30" s="232"/>
      <c r="I30" s="232">
        <f>SUM(I31:I34)</f>
        <v>0</v>
      </c>
      <c r="J30" s="232"/>
      <c r="K30" s="232">
        <f>SUM(K31:K34)</f>
        <v>0</v>
      </c>
      <c r="L30" s="232"/>
      <c r="M30" s="232">
        <f>SUM(M31:M34)</f>
        <v>0</v>
      </c>
      <c r="N30" s="226"/>
      <c r="O30" s="226">
        <f>SUM(O31:O34)</f>
        <v>0.17061999999999999</v>
      </c>
      <c r="P30" s="226"/>
      <c r="Q30" s="226">
        <f>SUM(Q31:Q34)</f>
        <v>0</v>
      </c>
      <c r="R30" s="226"/>
      <c r="S30" s="226"/>
      <c r="T30" s="227"/>
      <c r="U30" s="226">
        <f>SUM(U31:U34)</f>
        <v>64.59</v>
      </c>
      <c r="AE30" t="s">
        <v>101</v>
      </c>
    </row>
    <row r="31" spans="1:60" ht="22.5" outlineLevel="1">
      <c r="A31" s="214">
        <v>16</v>
      </c>
      <c r="B31" s="220" t="s">
        <v>139</v>
      </c>
      <c r="C31" s="263" t="s">
        <v>140</v>
      </c>
      <c r="D31" s="222" t="s">
        <v>104</v>
      </c>
      <c r="E31" s="228">
        <v>126</v>
      </c>
      <c r="F31" s="230">
        <f>H31+J31</f>
        <v>0</v>
      </c>
      <c r="G31" s="231">
        <f>ROUND(E31*F31,2)</f>
        <v>0</v>
      </c>
      <c r="H31" s="231"/>
      <c r="I31" s="231">
        <f>ROUND(E31*H31,2)</f>
        <v>0</v>
      </c>
      <c r="J31" s="231"/>
      <c r="K31" s="231">
        <f>ROUND(E31*J31,2)</f>
        <v>0</v>
      </c>
      <c r="L31" s="231">
        <v>21</v>
      </c>
      <c r="M31" s="231">
        <f>G31*(1+L31/100)</f>
        <v>0</v>
      </c>
      <c r="N31" s="223">
        <v>5.4000000000000001E-4</v>
      </c>
      <c r="O31" s="223">
        <f>ROUND(E31*N31,5)</f>
        <v>6.8040000000000003E-2</v>
      </c>
      <c r="P31" s="223">
        <v>0</v>
      </c>
      <c r="Q31" s="223">
        <f>ROUND(E31*P31,5)</f>
        <v>0</v>
      </c>
      <c r="R31" s="223"/>
      <c r="S31" s="223"/>
      <c r="T31" s="224">
        <v>0.224</v>
      </c>
      <c r="U31" s="223">
        <f>ROUND(E31*T31,2)</f>
        <v>28.22</v>
      </c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105</v>
      </c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>
      <c r="A32" s="214">
        <v>17</v>
      </c>
      <c r="B32" s="220" t="s">
        <v>141</v>
      </c>
      <c r="C32" s="263" t="s">
        <v>142</v>
      </c>
      <c r="D32" s="222" t="s">
        <v>104</v>
      </c>
      <c r="E32" s="228">
        <v>143</v>
      </c>
      <c r="F32" s="230">
        <f>H32+J32</f>
        <v>0</v>
      </c>
      <c r="G32" s="231">
        <f>ROUND(E32*F32,2)</f>
        <v>0</v>
      </c>
      <c r="H32" s="231"/>
      <c r="I32" s="231">
        <f>ROUND(E32*H32,2)</f>
        <v>0</v>
      </c>
      <c r="J32" s="231"/>
      <c r="K32" s="231">
        <f>ROUND(E32*J32,2)</f>
        <v>0</v>
      </c>
      <c r="L32" s="231">
        <v>21</v>
      </c>
      <c r="M32" s="231">
        <f>G32*(1+L32/100)</f>
        <v>0</v>
      </c>
      <c r="N32" s="223">
        <v>2.0000000000000001E-4</v>
      </c>
      <c r="O32" s="223">
        <f>ROUND(E32*N32,5)</f>
        <v>2.86E-2</v>
      </c>
      <c r="P32" s="223">
        <v>0</v>
      </c>
      <c r="Q32" s="223">
        <f>ROUND(E32*P32,5)</f>
        <v>0</v>
      </c>
      <c r="R32" s="223"/>
      <c r="S32" s="223"/>
      <c r="T32" s="224">
        <v>0.09</v>
      </c>
      <c r="U32" s="223">
        <f>ROUND(E32*T32,2)</f>
        <v>12.87</v>
      </c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105</v>
      </c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22.5" outlineLevel="1">
      <c r="A33" s="214">
        <v>18</v>
      </c>
      <c r="B33" s="220" t="s">
        <v>143</v>
      </c>
      <c r="C33" s="263" t="s">
        <v>144</v>
      </c>
      <c r="D33" s="222" t="s">
        <v>104</v>
      </c>
      <c r="E33" s="228">
        <v>6</v>
      </c>
      <c r="F33" s="230">
        <f>H33+J33</f>
        <v>0</v>
      </c>
      <c r="G33" s="231">
        <f>ROUND(E33*F33,2)</f>
        <v>0</v>
      </c>
      <c r="H33" s="231"/>
      <c r="I33" s="231">
        <f>ROUND(E33*H33,2)</f>
        <v>0</v>
      </c>
      <c r="J33" s="231"/>
      <c r="K33" s="231">
        <f>ROUND(E33*J33,2)</f>
        <v>0</v>
      </c>
      <c r="L33" s="231">
        <v>21</v>
      </c>
      <c r="M33" s="231">
        <f>G33*(1+L33/100)</f>
        <v>0</v>
      </c>
      <c r="N33" s="223">
        <v>1.0000000000000001E-5</v>
      </c>
      <c r="O33" s="223">
        <f>ROUND(E33*N33,5)</f>
        <v>6.0000000000000002E-5</v>
      </c>
      <c r="P33" s="223">
        <v>0</v>
      </c>
      <c r="Q33" s="223">
        <f>ROUND(E33*P33,5)</f>
        <v>0</v>
      </c>
      <c r="R33" s="223"/>
      <c r="S33" s="223"/>
      <c r="T33" s="224">
        <v>4.4999999999999998E-2</v>
      </c>
      <c r="U33" s="223">
        <f>ROUND(E33*T33,2)</f>
        <v>0.27</v>
      </c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138</v>
      </c>
      <c r="AF33" s="213"/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ht="22.5" outlineLevel="1">
      <c r="A34" s="214">
        <v>19</v>
      </c>
      <c r="B34" s="220" t="s">
        <v>145</v>
      </c>
      <c r="C34" s="263" t="s">
        <v>146</v>
      </c>
      <c r="D34" s="222" t="s">
        <v>104</v>
      </c>
      <c r="E34" s="228">
        <v>176</v>
      </c>
      <c r="F34" s="230">
        <f>H34+J34</f>
        <v>0</v>
      </c>
      <c r="G34" s="231">
        <f>ROUND(E34*F34,2)</f>
        <v>0</v>
      </c>
      <c r="H34" s="231"/>
      <c r="I34" s="231">
        <f>ROUND(E34*H34,2)</f>
        <v>0</v>
      </c>
      <c r="J34" s="231"/>
      <c r="K34" s="231">
        <f>ROUND(E34*J34,2)</f>
        <v>0</v>
      </c>
      <c r="L34" s="231">
        <v>21</v>
      </c>
      <c r="M34" s="231">
        <f>G34*(1+L34/100)</f>
        <v>0</v>
      </c>
      <c r="N34" s="223">
        <v>4.2000000000000002E-4</v>
      </c>
      <c r="O34" s="223">
        <f>ROUND(E34*N34,5)</f>
        <v>7.392E-2</v>
      </c>
      <c r="P34" s="223">
        <v>0</v>
      </c>
      <c r="Q34" s="223">
        <f>ROUND(E34*P34,5)</f>
        <v>0</v>
      </c>
      <c r="R34" s="223"/>
      <c r="S34" s="223"/>
      <c r="T34" s="224">
        <v>0.13200000000000001</v>
      </c>
      <c r="U34" s="223">
        <f>ROUND(E34*T34,2)</f>
        <v>23.23</v>
      </c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138</v>
      </c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>
      <c r="A35" s="215" t="s">
        <v>100</v>
      </c>
      <c r="B35" s="221" t="s">
        <v>73</v>
      </c>
      <c r="C35" s="264" t="s">
        <v>26</v>
      </c>
      <c r="D35" s="225"/>
      <c r="E35" s="229"/>
      <c r="F35" s="232"/>
      <c r="G35" s="232">
        <f>SUMIF(AE36:AE39,"&lt;&gt;NOR",G36:G39)</f>
        <v>0</v>
      </c>
      <c r="H35" s="232"/>
      <c r="I35" s="232">
        <f>SUM(I36:I39)</f>
        <v>0</v>
      </c>
      <c r="J35" s="232"/>
      <c r="K35" s="232">
        <f>SUM(K36:K39)</f>
        <v>0</v>
      </c>
      <c r="L35" s="232"/>
      <c r="M35" s="232">
        <f>SUM(M36:M39)</f>
        <v>0</v>
      </c>
      <c r="N35" s="226"/>
      <c r="O35" s="226">
        <f>SUM(O36:O39)</f>
        <v>0</v>
      </c>
      <c r="P35" s="226"/>
      <c r="Q35" s="226">
        <f>SUM(Q36:Q39)</f>
        <v>0</v>
      </c>
      <c r="R35" s="226"/>
      <c r="S35" s="226"/>
      <c r="T35" s="227"/>
      <c r="U35" s="226">
        <f>SUM(U36:U39)</f>
        <v>0</v>
      </c>
      <c r="AE35" t="s">
        <v>101</v>
      </c>
    </row>
    <row r="36" spans="1:60" outlineLevel="1">
      <c r="A36" s="214">
        <v>20</v>
      </c>
      <c r="B36" s="220" t="s">
        <v>147</v>
      </c>
      <c r="C36" s="263" t="s">
        <v>148</v>
      </c>
      <c r="D36" s="222" t="s">
        <v>149</v>
      </c>
      <c r="E36" s="228">
        <v>1</v>
      </c>
      <c r="F36" s="230">
        <f>H36+J36</f>
        <v>0</v>
      </c>
      <c r="G36" s="231">
        <f>ROUND(E36*F36,2)</f>
        <v>0</v>
      </c>
      <c r="H36" s="231"/>
      <c r="I36" s="231">
        <f>ROUND(E36*H36,2)</f>
        <v>0</v>
      </c>
      <c r="J36" s="231"/>
      <c r="K36" s="231">
        <f>ROUND(E36*J36,2)</f>
        <v>0</v>
      </c>
      <c r="L36" s="231">
        <v>21</v>
      </c>
      <c r="M36" s="231">
        <f>G36*(1+L36/100)</f>
        <v>0</v>
      </c>
      <c r="N36" s="223">
        <v>0</v>
      </c>
      <c r="O36" s="223">
        <f>ROUND(E36*N36,5)</f>
        <v>0</v>
      </c>
      <c r="P36" s="223">
        <v>0</v>
      </c>
      <c r="Q36" s="223">
        <f>ROUND(E36*P36,5)</f>
        <v>0</v>
      </c>
      <c r="R36" s="223"/>
      <c r="S36" s="223"/>
      <c r="T36" s="224">
        <v>0</v>
      </c>
      <c r="U36" s="223">
        <f>ROUND(E36*T36,2)</f>
        <v>0</v>
      </c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105</v>
      </c>
      <c r="AF36" s="213"/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>
      <c r="A37" s="214">
        <v>21</v>
      </c>
      <c r="B37" s="220" t="s">
        <v>150</v>
      </c>
      <c r="C37" s="263" t="s">
        <v>151</v>
      </c>
      <c r="D37" s="222" t="s">
        <v>152</v>
      </c>
      <c r="E37" s="228">
        <v>75</v>
      </c>
      <c r="F37" s="230">
        <f>H37+J37</f>
        <v>0</v>
      </c>
      <c r="G37" s="231">
        <f>ROUND(E37*F37,2)</f>
        <v>0</v>
      </c>
      <c r="H37" s="231"/>
      <c r="I37" s="231">
        <f>ROUND(E37*H37,2)</f>
        <v>0</v>
      </c>
      <c r="J37" s="231"/>
      <c r="K37" s="231">
        <f>ROUND(E37*J37,2)</f>
        <v>0</v>
      </c>
      <c r="L37" s="231">
        <v>21</v>
      </c>
      <c r="M37" s="231">
        <f>G37*(1+L37/100)</f>
        <v>0</v>
      </c>
      <c r="N37" s="223">
        <v>0</v>
      </c>
      <c r="O37" s="223">
        <f>ROUND(E37*N37,5)</f>
        <v>0</v>
      </c>
      <c r="P37" s="223">
        <v>0</v>
      </c>
      <c r="Q37" s="223">
        <f>ROUND(E37*P37,5)</f>
        <v>0</v>
      </c>
      <c r="R37" s="223"/>
      <c r="S37" s="223"/>
      <c r="T37" s="224">
        <v>0</v>
      </c>
      <c r="U37" s="223">
        <f>ROUND(E37*T37,2)</f>
        <v>0</v>
      </c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108</v>
      </c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>
      <c r="A38" s="214">
        <v>22</v>
      </c>
      <c r="B38" s="220" t="s">
        <v>153</v>
      </c>
      <c r="C38" s="263" t="s">
        <v>154</v>
      </c>
      <c r="D38" s="222" t="s">
        <v>149</v>
      </c>
      <c r="E38" s="228">
        <v>3</v>
      </c>
      <c r="F38" s="230">
        <f>H38+J38</f>
        <v>0</v>
      </c>
      <c r="G38" s="231">
        <f>ROUND(E38*F38,2)</f>
        <v>0</v>
      </c>
      <c r="H38" s="231"/>
      <c r="I38" s="231">
        <f>ROUND(E38*H38,2)</f>
        <v>0</v>
      </c>
      <c r="J38" s="231"/>
      <c r="K38" s="231">
        <f>ROUND(E38*J38,2)</f>
        <v>0</v>
      </c>
      <c r="L38" s="231">
        <v>21</v>
      </c>
      <c r="M38" s="231">
        <f>G38*(1+L38/100)</f>
        <v>0</v>
      </c>
      <c r="N38" s="223">
        <v>0</v>
      </c>
      <c r="O38" s="223">
        <f>ROUND(E38*N38,5)</f>
        <v>0</v>
      </c>
      <c r="P38" s="223">
        <v>0</v>
      </c>
      <c r="Q38" s="223">
        <f>ROUND(E38*P38,5)</f>
        <v>0</v>
      </c>
      <c r="R38" s="223"/>
      <c r="S38" s="223"/>
      <c r="T38" s="224">
        <v>0</v>
      </c>
      <c r="U38" s="223">
        <f>ROUND(E38*T38,2)</f>
        <v>0</v>
      </c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105</v>
      </c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>
      <c r="A39" s="241">
        <v>23</v>
      </c>
      <c r="B39" s="242" t="s">
        <v>155</v>
      </c>
      <c r="C39" s="265" t="s">
        <v>156</v>
      </c>
      <c r="D39" s="243" t="s">
        <v>149</v>
      </c>
      <c r="E39" s="244">
        <v>1</v>
      </c>
      <c r="F39" s="245">
        <f>H39+J39</f>
        <v>0</v>
      </c>
      <c r="G39" s="246">
        <f>ROUND(E39*F39,2)</f>
        <v>0</v>
      </c>
      <c r="H39" s="246"/>
      <c r="I39" s="246">
        <f>ROUND(E39*H39,2)</f>
        <v>0</v>
      </c>
      <c r="J39" s="246"/>
      <c r="K39" s="246">
        <f>ROUND(E39*J39,2)</f>
        <v>0</v>
      </c>
      <c r="L39" s="246">
        <v>21</v>
      </c>
      <c r="M39" s="246">
        <f>G39*(1+L39/100)</f>
        <v>0</v>
      </c>
      <c r="N39" s="247">
        <v>0</v>
      </c>
      <c r="O39" s="247">
        <f>ROUND(E39*N39,5)</f>
        <v>0</v>
      </c>
      <c r="P39" s="247">
        <v>0</v>
      </c>
      <c r="Q39" s="247">
        <f>ROUND(E39*P39,5)</f>
        <v>0</v>
      </c>
      <c r="R39" s="247"/>
      <c r="S39" s="247"/>
      <c r="T39" s="248">
        <v>0</v>
      </c>
      <c r="U39" s="247">
        <f>ROUND(E39*T39,2)</f>
        <v>0</v>
      </c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105</v>
      </c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>
      <c r="A40" s="6"/>
      <c r="B40" s="7" t="s">
        <v>157</v>
      </c>
      <c r="C40" s="266" t="s">
        <v>157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AC40">
        <v>12</v>
      </c>
      <c r="AD40">
        <v>21</v>
      </c>
    </row>
    <row r="41" spans="1:60">
      <c r="A41" s="249"/>
      <c r="B41" s="250" t="s">
        <v>28</v>
      </c>
      <c r="C41" s="267" t="s">
        <v>157</v>
      </c>
      <c r="D41" s="251"/>
      <c r="E41" s="251"/>
      <c r="F41" s="251"/>
      <c r="G41" s="262">
        <f>G8+G13+G16+G19+G21+G26+G28+G30+G35</f>
        <v>0</v>
      </c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AC41">
        <f>SUMIF(L7:L39,AC40,G7:G39)</f>
        <v>0</v>
      </c>
      <c r="AD41">
        <f>SUMIF(L7:L39,AD40,G7:G39)</f>
        <v>0</v>
      </c>
      <c r="AE41" t="s">
        <v>158</v>
      </c>
    </row>
    <row r="42" spans="1:60">
      <c r="A42" s="6"/>
      <c r="B42" s="7" t="s">
        <v>157</v>
      </c>
      <c r="C42" s="266" t="s">
        <v>157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>
      <c r="A43" s="6"/>
      <c r="B43" s="7" t="s">
        <v>157</v>
      </c>
      <c r="C43" s="266" t="s">
        <v>157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>
      <c r="A44" s="252" t="s">
        <v>159</v>
      </c>
      <c r="B44" s="252"/>
      <c r="C44" s="268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>
      <c r="A45" s="253"/>
      <c r="B45" s="254"/>
      <c r="C45" s="269"/>
      <c r="D45" s="254"/>
      <c r="E45" s="254"/>
      <c r="F45" s="254"/>
      <c r="G45" s="255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AE45" t="s">
        <v>160</v>
      </c>
    </row>
    <row r="46" spans="1:60">
      <c r="A46" s="256"/>
      <c r="B46" s="257"/>
      <c r="C46" s="270"/>
      <c r="D46" s="257"/>
      <c r="E46" s="257"/>
      <c r="F46" s="257"/>
      <c r="G46" s="258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>
      <c r="A47" s="256"/>
      <c r="B47" s="257"/>
      <c r="C47" s="270"/>
      <c r="D47" s="257"/>
      <c r="E47" s="257"/>
      <c r="F47" s="257"/>
      <c r="G47" s="258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>
      <c r="A48" s="256"/>
      <c r="B48" s="257"/>
      <c r="C48" s="270"/>
      <c r="D48" s="257"/>
      <c r="E48" s="257"/>
      <c r="F48" s="257"/>
      <c r="G48" s="258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>
      <c r="A49" s="259"/>
      <c r="B49" s="260"/>
      <c r="C49" s="271"/>
      <c r="D49" s="260"/>
      <c r="E49" s="260"/>
      <c r="F49" s="260"/>
      <c r="G49" s="261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>
      <c r="A50" s="6"/>
      <c r="B50" s="7" t="s">
        <v>157</v>
      </c>
      <c r="C50" s="266" t="s">
        <v>157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>
      <c r="C51" s="272"/>
      <c r="AE51" t="s">
        <v>161</v>
      </c>
    </row>
  </sheetData>
  <mergeCells count="6">
    <mergeCell ref="A1:G1"/>
    <mergeCell ref="C2:G2"/>
    <mergeCell ref="C3:G3"/>
    <mergeCell ref="C4:G4"/>
    <mergeCell ref="A44:C44"/>
    <mergeCell ref="A45:G49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Spravce</cp:lastModifiedBy>
  <cp:lastPrinted>2014-02-28T09:52:57Z</cp:lastPrinted>
  <dcterms:created xsi:type="dcterms:W3CDTF">2009-04-08T07:15:50Z</dcterms:created>
  <dcterms:modified xsi:type="dcterms:W3CDTF">2024-07-04T16:21:13Z</dcterms:modified>
</cp:coreProperties>
</file>